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480" windowWidth="15576" windowHeight="11760" firstSheet="1" activeTab="1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externalReferences>
    <externalReference r:id="rId5"/>
  </externalReferences>
  <definedNames>
    <definedName name="_xlnm.Print_Area" localSheetId="1">'6d. Servicios Personales x Cate'!$A$1:$G$38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C22" i="1"/>
  <c r="B22" i="1"/>
  <c r="G10" i="1"/>
  <c r="G33" i="1" s="1"/>
  <c r="F10" i="1"/>
  <c r="F33" i="1" s="1"/>
  <c r="E10" i="1"/>
  <c r="E33" i="1" s="1"/>
  <c r="D10" i="1"/>
  <c r="D33" i="1" s="1"/>
  <c r="C10" i="1"/>
  <c r="C33" i="1" s="1"/>
  <c r="B10" i="1"/>
  <c r="B33" i="1" s="1"/>
  <c r="L1" i="1" l="1"/>
  <c r="N1" i="1" s="1"/>
  <c r="M1" i="1"/>
  <c r="O1" i="1" s="1"/>
  <c r="F1" i="1" l="1"/>
  <c r="H1" i="1" s="1"/>
  <c r="E1" i="1"/>
  <c r="G1" i="1" s="1"/>
  <c r="D1" i="1"/>
  <c r="A5" i="1" l="1"/>
  <c r="C20" i="3"/>
  <c r="B11" i="3"/>
  <c r="A2" i="3"/>
  <c r="F16" i="3"/>
  <c r="E7" i="3"/>
  <c r="C22" i="3"/>
  <c r="B13" i="3"/>
  <c r="A4" i="3"/>
  <c r="D16" i="3"/>
  <c r="E17" i="3"/>
  <c r="C24" i="3"/>
  <c r="B15" i="3"/>
  <c r="A6" i="3"/>
  <c r="F20" i="3"/>
  <c r="E11" i="3"/>
  <c r="D2" i="3"/>
  <c r="D11" i="3"/>
  <c r="E9" i="3"/>
  <c r="D19" i="3"/>
  <c r="B1" i="3"/>
  <c r="B6" i="3"/>
  <c r="D5" i="3"/>
  <c r="E16" i="3"/>
  <c r="A17" i="3"/>
  <c r="B24" i="3"/>
  <c r="G23" i="3"/>
  <c r="D21" i="3"/>
  <c r="C12" i="3"/>
  <c r="B3" i="3"/>
  <c r="G17" i="3"/>
  <c r="F8" i="3"/>
  <c r="D23" i="3"/>
  <c r="C14" i="3"/>
  <c r="B5" i="3"/>
  <c r="A21" i="3"/>
  <c r="B22" i="3"/>
  <c r="D4" i="3"/>
  <c r="C16" i="3"/>
  <c r="B7" i="3"/>
  <c r="G21" i="3"/>
  <c r="F12" i="3"/>
  <c r="E3" i="3"/>
  <c r="F13" i="3"/>
  <c r="F18" i="3"/>
  <c r="F21" i="3"/>
  <c r="D3" i="3"/>
  <c r="C15" i="3"/>
  <c r="A10" i="3"/>
  <c r="A11" i="3"/>
  <c r="G2" i="3"/>
  <c r="D9" i="3"/>
  <c r="C1" i="3"/>
  <c r="A8" i="3"/>
  <c r="A18" i="3"/>
  <c r="G8" i="3"/>
  <c r="E23" i="3"/>
  <c r="D14" i="3"/>
  <c r="C5" i="3"/>
  <c r="A20" i="3"/>
  <c r="G10" i="3"/>
  <c r="F1" i="3"/>
  <c r="C7" i="3"/>
  <c r="D8" i="3"/>
  <c r="A22" i="3"/>
  <c r="G12" i="3"/>
  <c r="F3" i="3"/>
  <c r="D18" i="3"/>
  <c r="C9" i="3"/>
  <c r="A24" i="3"/>
  <c r="G6" i="3"/>
  <c r="E13" i="3"/>
  <c r="G14" i="3"/>
  <c r="C23" i="3"/>
  <c r="C3" i="3"/>
  <c r="B20" i="3"/>
  <c r="G1" i="3"/>
  <c r="D7" i="3"/>
  <c r="G15" i="3"/>
  <c r="E18" i="3"/>
  <c r="A15" i="3"/>
  <c r="C18" i="3"/>
  <c r="E1" i="3"/>
  <c r="B18" i="3"/>
  <c r="G24" i="3"/>
  <c r="F15" i="3"/>
  <c r="E6" i="3"/>
  <c r="C21" i="3"/>
  <c r="B12" i="3"/>
  <c r="A3" i="3"/>
  <c r="F17" i="3"/>
  <c r="E8" i="3"/>
  <c r="F14" i="3"/>
  <c r="D20" i="3"/>
  <c r="E21" i="3"/>
  <c r="F19" i="3"/>
  <c r="E10" i="3"/>
  <c r="D1" i="3"/>
  <c r="B16" i="3"/>
  <c r="A7" i="3"/>
  <c r="E20" i="3"/>
  <c r="C2" i="3"/>
  <c r="F10" i="3"/>
  <c r="C10" i="3"/>
  <c r="A5" i="3"/>
  <c r="E14" i="3"/>
  <c r="E15" i="3"/>
  <c r="E5" i="3"/>
  <c r="A14" i="3"/>
  <c r="G5" i="3"/>
  <c r="B10" i="3"/>
  <c r="G16" i="3"/>
  <c r="F7" i="3"/>
  <c r="D22" i="3"/>
  <c r="C13" i="3"/>
  <c r="B4" i="3"/>
  <c r="G18" i="3"/>
  <c r="F9" i="3"/>
  <c r="D24" i="3"/>
  <c r="F2" i="3"/>
  <c r="G3" i="3"/>
  <c r="G20" i="3"/>
  <c r="F11" i="3"/>
  <c r="E2" i="3"/>
  <c r="C17" i="3"/>
  <c r="B8" i="3"/>
  <c r="G22" i="3"/>
  <c r="E4" i="3"/>
  <c r="G19" i="3"/>
  <c r="B14" i="3"/>
  <c r="F24" i="3"/>
  <c r="A13" i="3"/>
  <c r="F22" i="3"/>
  <c r="D13" i="3"/>
  <c r="A19" i="3"/>
  <c r="E24" i="3"/>
  <c r="C6" i="3"/>
  <c r="C11" i="3"/>
  <c r="D17" i="3"/>
  <c r="A23" i="3"/>
  <c r="F4" i="3"/>
  <c r="F6" i="3"/>
  <c r="F5" i="3"/>
  <c r="B19" i="3"/>
  <c r="A12" i="3"/>
  <c r="B23" i="3"/>
  <c r="D10" i="3"/>
  <c r="B17" i="3"/>
  <c r="G4" i="3"/>
  <c r="B9" i="3"/>
  <c r="E12" i="3"/>
  <c r="F23" i="3"/>
  <c r="B21" i="3"/>
  <c r="E19" i="3"/>
  <c r="E22" i="3"/>
  <c r="C4" i="3"/>
  <c r="G9" i="3"/>
  <c r="D15" i="3"/>
  <c r="B2" i="3"/>
  <c r="G7" i="3"/>
  <c r="C8" i="3"/>
  <c r="G13" i="3"/>
  <c r="A16" i="3"/>
  <c r="D12" i="3"/>
  <c r="A9" i="3"/>
  <c r="D6" i="3"/>
  <c r="G11" i="3"/>
  <c r="C19" i="3"/>
</calcChain>
</file>

<file path=xl/sharedStrings.xml><?xml version="1.0" encoding="utf-8"?>
<sst xmlns="http://schemas.openxmlformats.org/spreadsheetml/2006/main" count="63" uniqueCount="45">
  <si>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</si>
  <si>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</si>
  <si>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</si>
  <si>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</si>
  <si>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</si>
  <si>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</si>
  <si>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</si>
  <si>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</si>
  <si>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</si>
  <si>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</si>
  <si>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</si>
  <si>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</si>
  <si>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</si>
  <si>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</si>
  <si>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</si>
  <si>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</si>
  <si>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</si>
  <si>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</si>
  <si>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</si>
  <si>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</si>
  <si>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</si>
  <si>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</si>
  <si>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</si>
  <si>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</si>
  <si>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</si>
  <si>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Selección vacía</t>
  </si>
  <si>
    <t>19</t>
  </si>
  <si>
    <t>29/10/2019</t>
  </si>
  <si>
    <t>01-ENE..09-SEP</t>
  </si>
  <si>
    <t>Entidad CP</t>
  </si>
  <si>
    <t>Etiquetado</t>
  </si>
  <si>
    <t>Pos.presupuestaria</t>
  </si>
  <si>
    <t>GEMC</t>
  </si>
  <si>
    <t>1</t>
  </si>
  <si>
    <t>995</t>
  </si>
  <si>
    <t/>
  </si>
  <si>
    <t>996</t>
  </si>
  <si>
    <t>2</t>
  </si>
  <si>
    <t>Resultado total</t>
  </si>
  <si>
    <t xml:space="preserve">
Aprobado</t>
  </si>
  <si>
    <t xml:space="preserve">
Ampliaciones/Reducciones</t>
  </si>
  <si>
    <t xml:space="preserve">
Modificado</t>
  </si>
  <si>
    <t xml:space="preserve">
Devengado</t>
  </si>
  <si>
    <t xml:space="preserve">
Pagado</t>
  </si>
  <si>
    <t xml:space="preserve">
Subejercicio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</si>
</sst>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-\ #,##0.00"/>
  </numFmts>
  <fonts count="31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8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6" applyNumberFormat="0" applyAlignment="0" applyProtection="0"/>
    <xf numFmtId="0" fontId="16" fillId="4" borderId="21" applyNumberFormat="0" applyAlignment="0" applyProtection="0"/>
    <xf numFmtId="0" fontId="8" fillId="4" borderId="16" applyNumberFormat="0" applyAlignment="0" applyProtection="0"/>
    <xf numFmtId="0" fontId="10" fillId="0" borderId="18" applyNumberFormat="0" applyFill="0" applyAlignment="0" applyProtection="0"/>
    <xf numFmtId="0" fontId="9" fillId="5" borderId="17" applyNumberFormat="0" applyAlignment="0" applyProtection="0"/>
    <xf numFmtId="0" fontId="25" fillId="0" borderId="0" applyNumberFormat="0" applyFill="0" applyBorder="0" applyAlignment="0" applyProtection="0"/>
    <xf numFmtId="0" fontId="6" fillId="8" borderId="20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7" applyNumberFormat="0" applyFill="0" applyAlignment="0" applyProtection="0"/>
    <xf numFmtId="4" fontId="17" fillId="9" borderId="22" applyNumberFormat="0" applyProtection="0">
      <alignment vertical="center"/>
    </xf>
    <xf numFmtId="4" fontId="18" fillId="9" borderId="22" applyNumberFormat="0" applyProtection="0">
      <alignment vertical="center"/>
    </xf>
    <xf numFmtId="4" fontId="17" fillId="9" borderId="22" applyNumberFormat="0" applyProtection="0">
      <alignment horizontal="left" vertical="center" indent="1"/>
    </xf>
    <xf numFmtId="0" fontId="17" fillId="9" borderId="2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2" applyNumberFormat="0" applyProtection="0">
      <alignment horizontal="right" vertical="center"/>
    </xf>
    <xf numFmtId="4" fontId="19" fillId="12" borderId="22" applyNumberFormat="0" applyProtection="0">
      <alignment horizontal="right" vertical="center"/>
    </xf>
    <xf numFmtId="4" fontId="19" fillId="13" borderId="22" applyNumberFormat="0" applyProtection="0">
      <alignment horizontal="right" vertical="center"/>
    </xf>
    <xf numFmtId="4" fontId="19" fillId="14" borderId="22" applyNumberFormat="0" applyProtection="0">
      <alignment horizontal="right" vertical="center"/>
    </xf>
    <xf numFmtId="4" fontId="19" fillId="15" borderId="22" applyNumberFormat="0" applyProtection="0">
      <alignment horizontal="right" vertical="center"/>
    </xf>
    <xf numFmtId="4" fontId="19" fillId="16" borderId="22" applyNumberFormat="0" applyProtection="0">
      <alignment horizontal="right" vertical="center"/>
    </xf>
    <xf numFmtId="4" fontId="19" fillId="17" borderId="22" applyNumberFormat="0" applyProtection="0">
      <alignment horizontal="right" vertical="center"/>
    </xf>
    <xf numFmtId="4" fontId="19" fillId="18" borderId="22" applyNumberFormat="0" applyProtection="0">
      <alignment horizontal="right" vertical="center"/>
    </xf>
    <xf numFmtId="4" fontId="19" fillId="19" borderId="22" applyNumberFormat="0" applyProtection="0">
      <alignment horizontal="right" vertical="center"/>
    </xf>
    <xf numFmtId="4" fontId="17" fillId="20" borderId="23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2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6" fillId="22" borderId="22" applyNumberFormat="0" applyProtection="0">
      <alignment horizontal="left" vertical="center" indent="1"/>
    </xf>
    <xf numFmtId="0" fontId="6" fillId="22" borderId="22" applyNumberFormat="0" applyProtection="0">
      <alignment horizontal="left" vertical="top" indent="1"/>
    </xf>
    <xf numFmtId="0" fontId="6" fillId="10" borderId="22" applyNumberFormat="0" applyProtection="0">
      <alignment horizontal="left" vertical="center" indent="1"/>
    </xf>
    <xf numFmtId="0" fontId="6" fillId="10" borderId="22" applyNumberFormat="0" applyProtection="0">
      <alignment horizontal="left" vertical="top" indent="1"/>
    </xf>
    <xf numFmtId="0" fontId="6" fillId="23" borderId="22" applyNumberFormat="0" applyProtection="0">
      <alignment horizontal="left" vertical="center" indent="1"/>
    </xf>
    <xf numFmtId="0" fontId="6" fillId="23" borderId="22" applyNumberFormat="0" applyProtection="0">
      <alignment horizontal="left" vertical="top" indent="1"/>
    </xf>
    <xf numFmtId="0" fontId="6" fillId="21" borderId="22" applyNumberFormat="0" applyProtection="0">
      <alignment horizontal="left" vertical="center" indent="1"/>
    </xf>
    <xf numFmtId="0" fontId="6" fillId="21" borderId="22" applyNumberFormat="0" applyProtection="0">
      <alignment horizontal="left" vertical="top" indent="1"/>
    </xf>
    <xf numFmtId="0" fontId="6" fillId="24" borderId="24" applyNumberFormat="0">
      <protection locked="0"/>
    </xf>
    <xf numFmtId="4" fontId="19" fillId="25" borderId="22" applyNumberFormat="0" applyProtection="0">
      <alignment vertical="center"/>
    </xf>
    <xf numFmtId="4" fontId="21" fillId="25" borderId="22" applyNumberFormat="0" applyProtection="0">
      <alignment vertical="center"/>
    </xf>
    <xf numFmtId="4" fontId="19" fillId="25" borderId="22" applyNumberFormat="0" applyProtection="0">
      <alignment horizontal="left" vertical="center" indent="1"/>
    </xf>
    <xf numFmtId="0" fontId="19" fillId="25" borderId="22" applyNumberFormat="0" applyProtection="0">
      <alignment horizontal="left" vertical="top" indent="1"/>
    </xf>
    <xf numFmtId="4" fontId="19" fillId="21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19" fillId="10" borderId="22" applyNumberFormat="0" applyProtection="0">
      <alignment horizontal="left" vertical="center" indent="1"/>
    </xf>
    <xf numFmtId="0" fontId="19" fillId="10" borderId="22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22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7" fillId="10" borderId="0" xfId="22" applyNumberFormat="1">
      <alignment horizontal="left" vertical="center" indent="1"/>
    </xf>
    <xf numFmtId="0" fontId="19" fillId="10" borderId="22" xfId="53" applyNumberFormat="1">
      <alignment horizontal="left" vertical="center" indent="1"/>
    </xf>
    <xf numFmtId="4" fontId="19" fillId="21" borderId="22" xfId="51" applyNumberFormat="1">
      <alignment horizontal="right" vertical="center"/>
    </xf>
    <xf numFmtId="165" fontId="19" fillId="21" borderId="22" xfId="51" applyNumberFormat="1">
      <alignment horizontal="right" vertical="center"/>
    </xf>
    <xf numFmtId="0" fontId="6" fillId="22" borderId="22" xfId="38" applyAlignment="1">
      <alignment horizontal="left" vertical="center" indent="2"/>
    </xf>
    <xf numFmtId="0" fontId="6" fillId="10" borderId="22" xfId="40" applyAlignment="1">
      <alignment horizontal="left" vertical="center" indent="3"/>
    </xf>
    <xf numFmtId="0" fontId="6" fillId="23" borderId="22" xfId="42" applyAlignment="1">
      <alignment horizontal="left" vertical="center" indent="4"/>
    </xf>
    <xf numFmtId="0" fontId="30" fillId="0" borderId="0" xfId="0" quotePrefix="1" applyFont="1" applyAlignment="1"/>
    <xf numFmtId="0" fontId="30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9" fillId="10" borderId="22" xfId="53" quotePrefix="1" applyNumberFormat="1">
      <alignment horizontal="left" vertical="center" indent="1"/>
    </xf>
    <xf numFmtId="0" fontId="17" fillId="9" borderId="22" xfId="20" quotePrefix="1" applyNumberFormat="1">
      <alignment horizontal="left" vertical="center" indent="1"/>
    </xf>
    <xf numFmtId="4" fontId="17" fillId="9" borderId="22" xfId="18" applyNumberFormat="1">
      <alignment vertical="center"/>
    </xf>
    <xf numFmtId="0" fontId="17" fillId="10" borderId="0" xfId="22" quotePrefix="1" applyNumberFormat="1" applyAlignment="1">
      <alignment horizontal="left" vertical="center" indent="1"/>
    </xf>
    <xf numFmtId="0" fontId="6" fillId="22" borderId="22" xfId="39" quotePrefix="1" applyAlignment="1">
      <alignment horizontal="left" vertical="top" wrapText="1" indent="1"/>
    </xf>
    <xf numFmtId="2" fontId="4" fillId="0" borderId="15" xfId="58" applyNumberFormat="1" applyFont="1" applyBorder="1" applyAlignment="1">
      <alignment horizontal="right" vertical="center" wrapText="1"/>
    </xf>
    <xf numFmtId="2" fontId="5" fillId="0" borderId="15" xfId="58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59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3187700</xdr:colOff>
      <xdr:row>0</xdr:row>
      <xdr:rowOff>0</xdr:rowOff>
    </xdr:to>
    <xdr:pic macro="[1]!DesignIconClicked">
      <xdr:nvPicPr>
        <xdr:cNvPr id="3" name="BExKIN6PVBBZBBPEQHRTTEUH2RJ4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1206500</xdr:colOff>
      <xdr:row>0</xdr:row>
      <xdr:rowOff>0</xdr:rowOff>
    </xdr:to>
    <xdr:pic macro="[1]!DesignIconClicked">
      <xdr:nvPicPr>
        <xdr:cNvPr id="4" name="BEx9B78HB8WUJP8F5QJPTI4VOOBZ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4292600</xdr:colOff>
      <xdr:row>0</xdr:row>
      <xdr:rowOff>149225</xdr:rowOff>
    </xdr:to>
    <xdr:pic macro="[1]!DesignIconClicked">
      <xdr:nvPicPr>
        <xdr:cNvPr id="6" name="BExMG5BAX65W28MQRABL470W0MAL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926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1206500</xdr:colOff>
      <xdr:row>0</xdr:row>
      <xdr:rowOff>149225</xdr:rowOff>
    </xdr:to>
    <xdr:pic macro="[1]!DesignIconClicked">
      <xdr:nvPicPr>
        <xdr:cNvPr id="10" name="BExMFHC8OH6P15SAN2C0IHUG1MH1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0"/>
          <a:ext cx="1206500" cy="14922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749300</xdr:colOff>
      <xdr:row>0</xdr:row>
      <xdr:rowOff>149225</xdr:rowOff>
    </xdr:to>
    <xdr:pic macro="[1]!DesignIconClicked">
      <xdr:nvPicPr>
        <xdr:cNvPr id="2" name="BExCUWXX7JJEJN31XAOANCPK8ARY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0"/>
          <a:ext cx="749300" cy="14922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149225</xdr:rowOff>
    </xdr:to>
    <xdr:pic macro="[1]!DesignIconClicked">
      <xdr:nvPicPr>
        <xdr:cNvPr id="7" name="BEx9HVAIJ4BSXQ4BPAAQOST7K1OL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0" y="0"/>
          <a:ext cx="74930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161924</xdr:rowOff>
    </xdr:from>
    <xdr:to>
      <xdr:col>9</xdr:col>
      <xdr:colOff>1006474</xdr:colOff>
      <xdr:row>7</xdr:row>
      <xdr:rowOff>149224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323849"/>
          <a:ext cx="9474200" cy="9588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6350</xdr:rowOff>
    </xdr:from>
    <xdr:to>
      <xdr:col>1</xdr:col>
      <xdr:colOff>69850</xdr:colOff>
      <xdr:row>2</xdr:row>
      <xdr:rowOff>57150</xdr:rowOff>
    </xdr:to>
    <xdr:pic macro="[1]!DesignIconClicked">
      <xdr:nvPicPr>
        <xdr:cNvPr id="3" name="BExIL6PHDSB4LT2BFHBDJZ26XQ7I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82550</xdr:rowOff>
    </xdr:from>
    <xdr:to>
      <xdr:col>1</xdr:col>
      <xdr:colOff>69850</xdr:colOff>
      <xdr:row>2</xdr:row>
      <xdr:rowOff>133350</xdr:rowOff>
    </xdr:to>
    <xdr:pic macro="[1]!DesignIconClicked">
      <xdr:nvPicPr>
        <xdr:cNvPr id="4" name="BExXMXFUBCM06KQ23T614Y8TVMIN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6350</xdr:rowOff>
    </xdr:from>
    <xdr:to>
      <xdr:col>2</xdr:col>
      <xdr:colOff>79375</xdr:colOff>
      <xdr:row>2</xdr:row>
      <xdr:rowOff>57150</xdr:rowOff>
    </xdr:to>
    <xdr:pic macro="[1]!DesignIconClicked">
      <xdr:nvPicPr>
        <xdr:cNvPr id="5" name="BExETPZ4YOSUG4IFS5BD937RXUL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2</xdr:row>
      <xdr:rowOff>82550</xdr:rowOff>
    </xdr:from>
    <xdr:to>
      <xdr:col>2</xdr:col>
      <xdr:colOff>79375</xdr:colOff>
      <xdr:row>2</xdr:row>
      <xdr:rowOff>133350</xdr:rowOff>
    </xdr:to>
    <xdr:pic macro="[1]!DesignIconClicked">
      <xdr:nvPicPr>
        <xdr:cNvPr id="6" name="BExZV6H5IPR2TF6SJBOMIQQC3RA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</xdr:row>
      <xdr:rowOff>6350</xdr:rowOff>
    </xdr:from>
    <xdr:to>
      <xdr:col>3</xdr:col>
      <xdr:colOff>76200</xdr:colOff>
      <xdr:row>2</xdr:row>
      <xdr:rowOff>57150</xdr:rowOff>
    </xdr:to>
    <xdr:pic macro="[1]!DesignIconClicked">
      <xdr:nvPicPr>
        <xdr:cNvPr id="7" name="BExKFT52T7A0EQXOZPJ5Q9UTSRR0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2</xdr:row>
      <xdr:rowOff>82550</xdr:rowOff>
    </xdr:from>
    <xdr:to>
      <xdr:col>3</xdr:col>
      <xdr:colOff>76200</xdr:colOff>
      <xdr:row>2</xdr:row>
      <xdr:rowOff>133350</xdr:rowOff>
    </xdr:to>
    <xdr:pic macro="[1]!DesignIconClicked">
      <xdr:nvPicPr>
        <xdr:cNvPr id="8" name="BExKN5MERJ3V3U9OQ95FPO7UCI1H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6350</xdr:rowOff>
    </xdr:from>
    <xdr:to>
      <xdr:col>4</xdr:col>
      <xdr:colOff>69850</xdr:colOff>
      <xdr:row>2</xdr:row>
      <xdr:rowOff>57150</xdr:rowOff>
    </xdr:to>
    <xdr:pic macro="[1]!DesignIconClicked">
      <xdr:nvPicPr>
        <xdr:cNvPr id="9" name="BExKFN55HH112BTL1AHD93JIS71P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2</xdr:row>
      <xdr:rowOff>82550</xdr:rowOff>
    </xdr:from>
    <xdr:to>
      <xdr:col>4</xdr:col>
      <xdr:colOff>69850</xdr:colOff>
      <xdr:row>2</xdr:row>
      <xdr:rowOff>133350</xdr:rowOff>
    </xdr:to>
    <xdr:pic macro="[1]!DesignIconClicked">
      <xdr:nvPicPr>
        <xdr:cNvPr id="10" name="BExCUFPMOX6EFLZPTS5D1VPIWZCQ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</xdr:row>
      <xdr:rowOff>6350</xdr:rowOff>
    </xdr:from>
    <xdr:to>
      <xdr:col>5</xdr:col>
      <xdr:colOff>73025</xdr:colOff>
      <xdr:row>2</xdr:row>
      <xdr:rowOff>57150</xdr:rowOff>
    </xdr:to>
    <xdr:pic macro="[1]!DesignIconClicked">
      <xdr:nvPicPr>
        <xdr:cNvPr id="11" name="BEx76FROW0TUUPNJ4WHKM8T3U92H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2</xdr:row>
      <xdr:rowOff>82550</xdr:rowOff>
    </xdr:from>
    <xdr:to>
      <xdr:col>5</xdr:col>
      <xdr:colOff>73025</xdr:colOff>
      <xdr:row>2</xdr:row>
      <xdr:rowOff>133350</xdr:rowOff>
    </xdr:to>
    <xdr:pic macro="[1]!DesignIconClicked">
      <xdr:nvPicPr>
        <xdr:cNvPr id="12" name="BExQ8QNHILHNCZ5C1AABXT463NLE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</xdr:row>
      <xdr:rowOff>6350</xdr:rowOff>
    </xdr:from>
    <xdr:to>
      <xdr:col>6</xdr:col>
      <xdr:colOff>76200</xdr:colOff>
      <xdr:row>2</xdr:row>
      <xdr:rowOff>57150</xdr:rowOff>
    </xdr:to>
    <xdr:pic macro="[1]!DesignIconClicked">
      <xdr:nvPicPr>
        <xdr:cNvPr id="13" name="BExMLPD42J2NXQI1V9II9K850BTB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2</xdr:row>
      <xdr:rowOff>82550</xdr:rowOff>
    </xdr:from>
    <xdr:to>
      <xdr:col>6</xdr:col>
      <xdr:colOff>76200</xdr:colOff>
      <xdr:row>2</xdr:row>
      <xdr:rowOff>133350</xdr:rowOff>
    </xdr:to>
    <xdr:pic macro="[1]!DesignIconClicked">
      <xdr:nvPicPr>
        <xdr:cNvPr id="14" name="BExKQMAP6OPY5TTXU20AM4OB45PT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</xdr:row>
      <xdr:rowOff>6350</xdr:rowOff>
    </xdr:from>
    <xdr:to>
      <xdr:col>7</xdr:col>
      <xdr:colOff>79375</xdr:colOff>
      <xdr:row>2</xdr:row>
      <xdr:rowOff>57150</xdr:rowOff>
    </xdr:to>
    <xdr:pic macro="[1]!DesignIconClicked">
      <xdr:nvPicPr>
        <xdr:cNvPr id="15" name="BEx1IX23QCDM1PH7HTOPFMUQD2OC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2</xdr:row>
      <xdr:rowOff>82550</xdr:rowOff>
    </xdr:from>
    <xdr:to>
      <xdr:col>7</xdr:col>
      <xdr:colOff>79375</xdr:colOff>
      <xdr:row>2</xdr:row>
      <xdr:rowOff>133350</xdr:rowOff>
    </xdr:to>
    <xdr:pic macro="[1]!DesignIconClicked">
      <xdr:nvPicPr>
        <xdr:cNvPr id="16" name="BExD4ZKY3SD6TRUPYUI39P6POR2M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2</xdr:row>
      <xdr:rowOff>6350</xdr:rowOff>
    </xdr:from>
    <xdr:to>
      <xdr:col>8</xdr:col>
      <xdr:colOff>82550</xdr:colOff>
      <xdr:row>2</xdr:row>
      <xdr:rowOff>57150</xdr:rowOff>
    </xdr:to>
    <xdr:pic macro="[1]!DesignIconClicked">
      <xdr:nvPicPr>
        <xdr:cNvPr id="17" name="BExKE63JDBJPU3F3G7MLF8JXT98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2</xdr:row>
      <xdr:rowOff>82550</xdr:rowOff>
    </xdr:from>
    <xdr:to>
      <xdr:col>8</xdr:col>
      <xdr:colOff>82550</xdr:colOff>
      <xdr:row>2</xdr:row>
      <xdr:rowOff>133350</xdr:rowOff>
    </xdr:to>
    <xdr:pic macro="[1]!DesignIconClicked">
      <xdr:nvPicPr>
        <xdr:cNvPr id="18" name="BEx9DVQLV3MSJUBD62XE9QH71696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2</xdr:row>
      <xdr:rowOff>6350</xdr:rowOff>
    </xdr:from>
    <xdr:to>
      <xdr:col>9</xdr:col>
      <xdr:colOff>73025</xdr:colOff>
      <xdr:row>2</xdr:row>
      <xdr:rowOff>57150</xdr:rowOff>
    </xdr:to>
    <xdr:pic macro="[1]!DesignIconClicked">
      <xdr:nvPicPr>
        <xdr:cNvPr id="19" name="BExIVD8QQUWQ2V2ALDDX7IYMBYBJ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2</xdr:row>
      <xdr:rowOff>82550</xdr:rowOff>
    </xdr:from>
    <xdr:to>
      <xdr:col>9</xdr:col>
      <xdr:colOff>73025</xdr:colOff>
      <xdr:row>2</xdr:row>
      <xdr:rowOff>133350</xdr:rowOff>
    </xdr:to>
    <xdr:pic macro="[1]!DesignIconClicked">
      <xdr:nvPicPr>
        <xdr:cNvPr id="20" name="BExZQ2GMW7JU4JYTW7LRMVFHK1BZ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4064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zoomScaleNormal="100" workbookViewId="0">
      <pane ySplit="9" topLeftCell="A33" activePane="bottomLeft" state="frozen"/>
      <selection activeCell="A2" sqref="A2"/>
      <selection pane="bottomLeft" activeCell="B39" sqref="B39"/>
    </sheetView>
  </sheetViews>
  <sheetFormatPr baseColWidth="10" defaultColWidth="11.44140625" defaultRowHeight="13.2" x14ac:dyDescent="0.25"/>
  <cols>
    <col min="1" max="1" width="50.5546875" customWidth="1"/>
    <col min="2" max="2" width="16.88671875" customWidth="1"/>
    <col min="3" max="3" width="16.109375" customWidth="1"/>
    <col min="4" max="4" width="16.88671875" customWidth="1"/>
    <col min="5" max="5" width="16.6640625" customWidth="1"/>
    <col min="6" max="6" width="16.33203125" customWidth="1"/>
    <col min="7" max="7" width="16.5546875" customWidth="1"/>
  </cols>
  <sheetData>
    <row r="1" spans="1:15" s="20" customFormat="1" ht="13.8" thickBot="1" x14ac:dyDescent="0.3">
      <c r="A1" s="19" t="s">
        <v>25</v>
      </c>
      <c r="B1" s="19"/>
      <c r="C1" s="19" t="s">
        <v>27</v>
      </c>
      <c r="D1" s="19" t="str">
        <f>MID(A1,5,4)</f>
        <v>cció</v>
      </c>
      <c r="E1" s="20" t="str">
        <f>MID(A1,1,3)</f>
        <v>Sel</v>
      </c>
      <c r="F1" s="20" t="str">
        <f>MID(A1,11,3)</f>
        <v>vac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J1" s="19" t="s">
        <v>26</v>
      </c>
      <c r="K1" s="19" t="s">
        <v>28</v>
      </c>
      <c r="L1" s="20" t="str">
        <f>MID(K1,1,2)</f>
        <v>01</v>
      </c>
      <c r="M1" s="20" t="str">
        <f>MID(K1,9,2)</f>
        <v>09</v>
      </c>
      <c r="N1" s="20" t="str">
        <f>IF(L1="01","Enero",IF(L1="02","Febrero",IF(L1="03","Marzo",IF(L1="04","Abril",IF(L1="05","Mayo",IF(L1="06","Junio",IF(L1="07","Julio",IF(L1="08","Agosto",IF(L1="09","Septiembre",IF(L1="10","Octubre",IF(L1="11","Noviembre","Diciembre")))))))))))</f>
        <v>Enero</v>
      </c>
      <c r="O1" s="20" t="str">
        <f>IF(M1="01","Enero",IF(M1="02","Febrero",IF(M1="03","Marzo",IF(M1="04","Abril",IF(M1="05","Mayo",IF(M1="06","Junio",IF(M1="07","Julio",IF(M1="08","Agosto",IF(M1="09","Septiembre",IF(M1="10","Octubre",IF(M1="11","Noviembre","Diciembre")))))))))))</f>
        <v>Septiembre</v>
      </c>
    </row>
    <row r="2" spans="1:15" ht="17.399999999999999" x14ac:dyDescent="0.25">
      <c r="A2" s="33" t="s">
        <v>24</v>
      </c>
      <c r="B2" s="34"/>
      <c r="C2" s="34"/>
      <c r="D2" s="34"/>
      <c r="E2" s="34"/>
      <c r="F2" s="34"/>
      <c r="G2" s="35"/>
    </row>
    <row r="3" spans="1:15" ht="13.8" x14ac:dyDescent="0.25">
      <c r="A3" s="36" t="s">
        <v>0</v>
      </c>
      <c r="B3" s="37"/>
      <c r="C3" s="37"/>
      <c r="D3" s="37"/>
      <c r="E3" s="37"/>
      <c r="F3" s="37"/>
      <c r="G3" s="38"/>
    </row>
    <row r="4" spans="1:15" x14ac:dyDescent="0.25">
      <c r="A4" s="39" t="s">
        <v>1</v>
      </c>
      <c r="B4" s="40"/>
      <c r="C4" s="40"/>
      <c r="D4" s="40"/>
      <c r="E4" s="40"/>
      <c r="F4" s="40"/>
      <c r="G4" s="41"/>
    </row>
    <row r="5" spans="1:15" x14ac:dyDescent="0.25">
      <c r="A5" s="42" t="str">
        <f>IF(A1="Selección vacía",CONCATENATE("Periodo de ",N1, " a ",O1," de 20",J1),CONCATENATE("Del ",1," de ", G1, " al ",DAY(EOMONTH(DATE(D1,F1,1),0))," de ",H1," del ",D1))</f>
        <v>Periodo de Enero a Septiembre de 2019</v>
      </c>
      <c r="B5" s="43"/>
      <c r="C5" s="43"/>
      <c r="D5" s="43"/>
      <c r="E5" s="43"/>
      <c r="F5" s="43"/>
      <c r="G5" s="44"/>
    </row>
    <row r="6" spans="1:15" x14ac:dyDescent="0.25">
      <c r="A6" s="21"/>
      <c r="B6" s="22"/>
      <c r="C6" s="22"/>
      <c r="D6" s="22"/>
      <c r="E6" s="22"/>
      <c r="F6" s="22"/>
      <c r="G6" s="23"/>
    </row>
    <row r="7" spans="1:15" ht="13.8" thickBot="1" x14ac:dyDescent="0.3">
      <c r="A7" s="45" t="s">
        <v>2</v>
      </c>
      <c r="B7" s="46"/>
      <c r="C7" s="46"/>
      <c r="D7" s="46"/>
      <c r="E7" s="46"/>
      <c r="F7" s="46"/>
      <c r="G7" s="47"/>
    </row>
    <row r="8" spans="1:15" ht="13.8" thickBot="1" x14ac:dyDescent="0.3">
      <c r="A8" s="48" t="s">
        <v>3</v>
      </c>
      <c r="B8" s="50" t="s">
        <v>4</v>
      </c>
      <c r="C8" s="51"/>
      <c r="D8" s="51"/>
      <c r="E8" s="51"/>
      <c r="F8" s="52"/>
      <c r="G8" s="53" t="s">
        <v>5</v>
      </c>
      <c r="H8" s="32"/>
      <c r="I8" s="32"/>
    </row>
    <row r="9" spans="1:15" ht="24.6" thickBot="1" x14ac:dyDescent="0.3">
      <c r="A9" s="49"/>
      <c r="B9" s="10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54"/>
      <c r="H9" s="32"/>
      <c r="I9" s="32"/>
    </row>
    <row r="10" spans="1:15" x14ac:dyDescent="0.25">
      <c r="A10" s="1" t="s">
        <v>11</v>
      </c>
      <c r="B10" s="2">
        <f>B11+B12+B13+B16+B17+B20</f>
        <v>9144679423</v>
      </c>
      <c r="C10" s="2">
        <f t="shared" ref="C10:G10" si="0">C11+C12+C13+C16+C17+C20</f>
        <v>-352954234.6699999</v>
      </c>
      <c r="D10" s="2">
        <f t="shared" si="0"/>
        <v>8791725188.3299999</v>
      </c>
      <c r="E10" s="2">
        <f t="shared" si="0"/>
        <v>6711465977.2299995</v>
      </c>
      <c r="F10" s="2">
        <f t="shared" si="0"/>
        <v>6307933939.8100004</v>
      </c>
      <c r="G10" s="2">
        <f t="shared" si="0"/>
        <v>2080259211.0999999</v>
      </c>
      <c r="H10" s="32"/>
      <c r="I10" s="32"/>
    </row>
    <row r="11" spans="1:15" x14ac:dyDescent="0.25">
      <c r="A11" s="1" t="s">
        <v>12</v>
      </c>
      <c r="B11" s="2">
        <v>3779099475</v>
      </c>
      <c r="C11" s="2">
        <v>-705115978.80999994</v>
      </c>
      <c r="D11" s="2">
        <v>3073983496.1900001</v>
      </c>
      <c r="E11" s="2">
        <v>1955577462.8499999</v>
      </c>
      <c r="F11" s="2">
        <v>1726434479.76</v>
      </c>
      <c r="G11" s="2">
        <v>1118406033.3399999</v>
      </c>
      <c r="H11" s="32"/>
      <c r="I11" s="32"/>
    </row>
    <row r="12" spans="1:15" x14ac:dyDescent="0.25">
      <c r="A12" s="1" t="s">
        <v>13</v>
      </c>
      <c r="B12" s="2">
        <v>2983558467</v>
      </c>
      <c r="C12" s="2">
        <v>805535285.70000005</v>
      </c>
      <c r="D12" s="2">
        <v>3789093752.6999998</v>
      </c>
      <c r="E12" s="2">
        <v>3544487108.6999998</v>
      </c>
      <c r="F12" s="2">
        <v>3555457148.04</v>
      </c>
      <c r="G12" s="2">
        <v>244606644</v>
      </c>
      <c r="H12" s="32"/>
      <c r="I12" s="32"/>
    </row>
    <row r="13" spans="1:15" x14ac:dyDescent="0.25">
      <c r="A13" s="1" t="s">
        <v>14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15" x14ac:dyDescent="0.25">
      <c r="A14" s="3" t="s">
        <v>15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15" x14ac:dyDescent="0.25">
      <c r="A15" s="3" t="s">
        <v>16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15" x14ac:dyDescent="0.25">
      <c r="A16" s="1" t="s">
        <v>17</v>
      </c>
      <c r="B16" s="2">
        <v>2335021481</v>
      </c>
      <c r="C16" s="2">
        <v>-433945346.82999998</v>
      </c>
      <c r="D16" s="2">
        <v>1901076134.1700001</v>
      </c>
      <c r="E16" s="2">
        <v>1183829600.4100001</v>
      </c>
      <c r="F16" s="2">
        <v>1019611341</v>
      </c>
      <c r="G16" s="2">
        <v>717246533.75999999</v>
      </c>
    </row>
    <row r="17" spans="1:7" ht="24" x14ac:dyDescent="0.25">
      <c r="A17" s="1" t="s">
        <v>18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</row>
    <row r="18" spans="1:7" x14ac:dyDescent="0.25">
      <c r="A18" s="5" t="s">
        <v>19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5">
      <c r="A19" s="5" t="s">
        <v>20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5">
      <c r="A20" s="1" t="s">
        <v>21</v>
      </c>
      <c r="B20" s="2">
        <v>47000000</v>
      </c>
      <c r="C20" s="2">
        <v>-19428194.73</v>
      </c>
      <c r="D20" s="2">
        <v>27571805.27</v>
      </c>
      <c r="E20" s="2">
        <v>27571805.27</v>
      </c>
      <c r="F20" s="2">
        <v>6430971.0099999998</v>
      </c>
      <c r="G20" s="2">
        <v>0</v>
      </c>
    </row>
    <row r="21" spans="1:7" x14ac:dyDescent="0.25">
      <c r="A21" s="3"/>
      <c r="B21" s="2"/>
      <c r="C21" s="2"/>
      <c r="D21" s="6"/>
      <c r="E21" s="2"/>
      <c r="F21" s="2"/>
      <c r="G21" s="6"/>
    </row>
    <row r="22" spans="1:7" x14ac:dyDescent="0.25">
      <c r="A22" s="1" t="s">
        <v>22</v>
      </c>
      <c r="B22" s="2">
        <f>B23+B24+B25+B28+B29+B32</f>
        <v>16935963601</v>
      </c>
      <c r="C22" s="2">
        <f t="shared" ref="C22:G22" si="1">C23+C24+C25+C28+C29+C32</f>
        <v>742563244.44000006</v>
      </c>
      <c r="D22" s="2">
        <f t="shared" si="1"/>
        <v>17678526845.439999</v>
      </c>
      <c r="E22" s="2">
        <f t="shared" si="1"/>
        <v>12550928922.49</v>
      </c>
      <c r="F22" s="2">
        <f t="shared" si="1"/>
        <v>12552436740.68</v>
      </c>
      <c r="G22" s="2">
        <f t="shared" si="1"/>
        <v>5127597922.9499998</v>
      </c>
    </row>
    <row r="23" spans="1:7" x14ac:dyDescent="0.25">
      <c r="A23" s="1" t="s">
        <v>12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7" x14ac:dyDescent="0.25">
      <c r="A24" s="1" t="s">
        <v>13</v>
      </c>
      <c r="B24" s="2">
        <v>16935963601</v>
      </c>
      <c r="C24" s="2">
        <v>742563244.44000006</v>
      </c>
      <c r="D24" s="2">
        <v>17678526845.439999</v>
      </c>
      <c r="E24" s="2">
        <v>12550928922.49</v>
      </c>
      <c r="F24" s="2">
        <v>12552436740.68</v>
      </c>
      <c r="G24" s="2">
        <v>5127597922.9499998</v>
      </c>
    </row>
    <row r="25" spans="1:7" x14ac:dyDescent="0.25">
      <c r="A25" s="1" t="s">
        <v>14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3" t="s">
        <v>15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" t="s">
        <v>16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1" t="s">
        <v>17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</row>
    <row r="29" spans="1:7" ht="24" x14ac:dyDescent="0.25">
      <c r="A29" s="1" t="s">
        <v>18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</row>
    <row r="30" spans="1:7" x14ac:dyDescent="0.25">
      <c r="A30" s="5" t="s">
        <v>19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5" t="s">
        <v>20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1" t="s">
        <v>21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</row>
    <row r="33" spans="1:7" x14ac:dyDescent="0.25">
      <c r="A33" s="1" t="s">
        <v>23</v>
      </c>
      <c r="B33" s="2">
        <f>B10+B22</f>
        <v>26080643024</v>
      </c>
      <c r="C33" s="2">
        <f t="shared" ref="C33:G33" si="2">C10+C22</f>
        <v>389609009.77000016</v>
      </c>
      <c r="D33" s="2">
        <f t="shared" si="2"/>
        <v>26470252033.769997</v>
      </c>
      <c r="E33" s="2">
        <f t="shared" si="2"/>
        <v>19262394899.720001</v>
      </c>
      <c r="F33" s="2">
        <f t="shared" si="2"/>
        <v>18860370680.490002</v>
      </c>
      <c r="G33" s="2">
        <f t="shared" si="2"/>
        <v>7207857134.0499992</v>
      </c>
    </row>
    <row r="34" spans="1:7" ht="13.8" thickBot="1" x14ac:dyDescent="0.3">
      <c r="A34" s="7"/>
      <c r="B34" s="8"/>
      <c r="C34" s="9"/>
      <c r="D34" s="9"/>
      <c r="E34" s="9"/>
      <c r="F34" s="9"/>
      <c r="G34" s="9"/>
    </row>
    <row r="36" spans="1:7" x14ac:dyDescent="0.25">
      <c r="A36" s="31"/>
      <c r="B36" s="31"/>
      <c r="C36" s="31"/>
      <c r="D36" s="31"/>
      <c r="E36" s="31"/>
      <c r="F36" s="31"/>
      <c r="G36" s="31"/>
    </row>
    <row r="37" spans="1:7" x14ac:dyDescent="0.25">
      <c r="A37" s="31"/>
      <c r="B37" s="31"/>
      <c r="C37" s="31"/>
      <c r="D37" s="31"/>
      <c r="E37" s="31"/>
      <c r="F37" s="31"/>
      <c r="G37" s="31"/>
    </row>
    <row r="38" spans="1:7" x14ac:dyDescent="0.25">
      <c r="A38" s="31"/>
      <c r="B38" s="31"/>
      <c r="C38" s="31"/>
      <c r="D38" s="31"/>
      <c r="E38" s="31"/>
      <c r="F38" s="31"/>
      <c r="G38" s="31"/>
    </row>
  </sheetData>
  <mergeCells count="10">
    <mergeCell ref="A36:G38"/>
    <mergeCell ref="H8:I12"/>
    <mergeCell ref="A2:G2"/>
    <mergeCell ref="A3:G3"/>
    <mergeCell ref="A4:G4"/>
    <mergeCell ref="A5:G5"/>
    <mergeCell ref="A7:G7"/>
    <mergeCell ref="A8:A9"/>
    <mergeCell ref="B8:F8"/>
    <mergeCell ref="G8:G9"/>
  </mergeCells>
  <printOptions horizontalCentered="1"/>
  <pageMargins left="0" right="0" top="0" bottom="0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"/>
  <sheetViews>
    <sheetView workbookViewId="0">
      <selection activeCell="D5" sqref="D5"/>
    </sheetView>
  </sheetViews>
  <sheetFormatPr baseColWidth="10" defaultColWidth="8.88671875" defaultRowHeight="13.2" x14ac:dyDescent="0.25"/>
  <cols>
    <col min="2" max="2" width="16.44140625" bestFit="1" customWidth="1"/>
    <col min="3" max="3" width="12.44140625" bestFit="1" customWidth="1"/>
    <col min="4" max="4" width="20.33203125" bestFit="1" customWidth="1"/>
    <col min="5" max="9" width="15.5546875" bestFit="1" customWidth="1"/>
    <col min="10" max="10" width="15.33203125" bestFit="1" customWidth="1"/>
  </cols>
  <sheetData>
    <row r="3" spans="2:10" ht="39.6" x14ac:dyDescent="0.25">
      <c r="B3" s="27" t="s">
        <v>29</v>
      </c>
      <c r="C3" s="27" t="s">
        <v>30</v>
      </c>
      <c r="D3" s="27" t="s">
        <v>31</v>
      </c>
      <c r="E3" s="28" t="s">
        <v>39</v>
      </c>
      <c r="F3" s="28" t="s">
        <v>40</v>
      </c>
      <c r="G3" s="28" t="s">
        <v>41</v>
      </c>
      <c r="H3" s="28" t="s">
        <v>42</v>
      </c>
      <c r="I3" s="28" t="s">
        <v>43</v>
      </c>
      <c r="J3" s="28" t="s">
        <v>44</v>
      </c>
    </row>
    <row r="4" spans="2:10" x14ac:dyDescent="0.25">
      <c r="B4" s="24" t="s">
        <v>32</v>
      </c>
      <c r="C4" s="24" t="s">
        <v>33</v>
      </c>
      <c r="D4" s="24" t="s">
        <v>34</v>
      </c>
      <c r="E4" s="14">
        <v>41897450</v>
      </c>
      <c r="F4" s="14">
        <v>201088691.65000001</v>
      </c>
      <c r="G4" s="14">
        <v>242986141.65000001</v>
      </c>
      <c r="H4" s="14">
        <v>198531298.91</v>
      </c>
      <c r="I4" s="14">
        <v>198531298.91</v>
      </c>
      <c r="J4" s="14">
        <v>87040420.269999996</v>
      </c>
    </row>
    <row r="5" spans="2:10" x14ac:dyDescent="0.25">
      <c r="B5" s="24" t="s">
        <v>35</v>
      </c>
      <c r="C5" s="24" t="s">
        <v>35</v>
      </c>
      <c r="D5" s="24" t="s">
        <v>36</v>
      </c>
      <c r="E5" s="14">
        <v>257370050</v>
      </c>
      <c r="F5" s="14">
        <v>1102988426.71</v>
      </c>
      <c r="G5" s="14">
        <v>1360358476.71</v>
      </c>
      <c r="H5" s="14">
        <v>1088960911.9200001</v>
      </c>
      <c r="I5" s="14">
        <v>1088960911.9200001</v>
      </c>
      <c r="J5" s="14">
        <v>593829503.50999999</v>
      </c>
    </row>
    <row r="6" spans="2:10" x14ac:dyDescent="0.25">
      <c r="B6" s="24" t="s">
        <v>35</v>
      </c>
      <c r="C6" s="24" t="s">
        <v>37</v>
      </c>
      <c r="D6" s="24" t="s">
        <v>34</v>
      </c>
      <c r="E6" s="14">
        <v>878864171.07000005</v>
      </c>
      <c r="F6" s="15">
        <v>0</v>
      </c>
      <c r="G6" s="14">
        <v>878864171.07000005</v>
      </c>
      <c r="H6" s="14">
        <v>445033643.44</v>
      </c>
      <c r="I6" s="14">
        <v>445033643.44</v>
      </c>
      <c r="J6" s="14">
        <v>1161433074.29</v>
      </c>
    </row>
    <row r="7" spans="2:10" x14ac:dyDescent="0.25">
      <c r="B7" s="24" t="s">
        <v>35</v>
      </c>
      <c r="C7" s="24" t="s">
        <v>35</v>
      </c>
      <c r="D7" s="24" t="s">
        <v>36</v>
      </c>
      <c r="E7" s="14">
        <v>2054630571.9300001</v>
      </c>
      <c r="F7" s="14">
        <v>32735936</v>
      </c>
      <c r="G7" s="14">
        <v>2087366507.9300001</v>
      </c>
      <c r="H7" s="14">
        <v>1469913187.1800001</v>
      </c>
      <c r="I7" s="14">
        <v>1469913187.1800001</v>
      </c>
      <c r="J7" s="14">
        <v>2241124105.75</v>
      </c>
    </row>
    <row r="8" spans="2:10" x14ac:dyDescent="0.25">
      <c r="B8" s="25" t="s">
        <v>38</v>
      </c>
      <c r="C8" s="25" t="s">
        <v>35</v>
      </c>
      <c r="D8" s="25" t="s">
        <v>35</v>
      </c>
      <c r="E8" s="26">
        <v>3232762243</v>
      </c>
      <c r="F8" s="26">
        <v>1336813054.3599999</v>
      </c>
      <c r="G8" s="26">
        <v>4569575297.3599997</v>
      </c>
      <c r="H8" s="26">
        <v>3202439041.4499998</v>
      </c>
      <c r="I8" s="26">
        <v>3202439041.4499998</v>
      </c>
      <c r="J8" s="26">
        <v>4083427103.8200002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0" zoomScaleNormal="80" workbookViewId="0">
      <selection activeCell="A11" sqref="A11"/>
    </sheetView>
  </sheetViews>
  <sheetFormatPr baseColWidth="10" defaultColWidth="11.44140625" defaultRowHeight="13.2" x14ac:dyDescent="0.25"/>
  <cols>
    <col min="1" max="1" width="61.6640625" bestFit="1" customWidth="1"/>
    <col min="2" max="2" width="19.6640625" bestFit="1" customWidth="1"/>
    <col min="3" max="3" width="28.5546875" bestFit="1" customWidth="1"/>
    <col min="4" max="4" width="19.6640625" bestFit="1" customWidth="1"/>
    <col min="5" max="6" width="17.44140625" bestFit="1" customWidth="1"/>
    <col min="7" max="7" width="19.6640625" bestFit="1" customWidth="1"/>
  </cols>
  <sheetData>
    <row r="1" spans="1:7" x14ac:dyDescent="0.25">
      <c r="A1" s="12"/>
      <c r="B1" s="13" t="e">
        <f ca="1">[1]!BexGetCellData("00O2TQ2O5Z7DPSFCWMDG4H3QW","","DP_1")</f>
        <v>#NAME?</v>
      </c>
      <c r="C1" s="13" t="e">
        <f ca="1">[1]!BexGetCellData("00O2TQ2O5Z7DPSFCWMDG4HA2G","","DP_1")</f>
        <v>#NAME?</v>
      </c>
      <c r="D1" s="13" t="e">
        <f ca="1">[1]!BexGetCellData("00O2TQ2O5Z7DPSFCWMDG4HGE0","","DP_1")</f>
        <v>#NAME?</v>
      </c>
      <c r="E1" s="13" t="e">
        <f ca="1">[1]!BexGetCellData("00O2TQ2O5Z7DPSFCWMDG4HMPK","","DP_1")</f>
        <v>#NAME?</v>
      </c>
      <c r="F1" s="13" t="e">
        <f ca="1">[1]!BexGetCellData("00O2TQ2O5Z7DPSFCWMDG4HT14","","DP_1")</f>
        <v>#NAME?</v>
      </c>
      <c r="G1" s="13" t="e">
        <f ca="1">[1]!BexGetCellData("00O2TQ2O5Z7DPSFCWMDG4HZCO","","DP_1")</f>
        <v>#NAME?</v>
      </c>
    </row>
    <row r="2" spans="1:7" x14ac:dyDescent="0.25">
      <c r="A2" s="16" t="e">
        <f ca="1">[1]!BexGetCellData("","00O2TQ2O5Z7DPSFHJ8Z5KTK6N","DP_1")</f>
        <v>#NAME?</v>
      </c>
      <c r="B2" s="14" t="e">
        <f ca="1">[1]!BexGetCellData("00O2TQ2O5Z7DPSFCWMDG4H3QW","00O2TQ2O5Z7DPSFHJ8Z5KTK6N","DP_1")</f>
        <v>#NAME?</v>
      </c>
      <c r="C2" s="14" t="e">
        <f ca="1">[1]!BexGetCellData("00O2TQ2O5Z7DPSFCWMDG4HA2G","00O2TQ2O5Z7DPSFHJ8Z5KTK6N","DP_1")</f>
        <v>#NAME?</v>
      </c>
      <c r="D2" s="14" t="e">
        <f ca="1">[1]!BexGetCellData("00O2TQ2O5Z7DPSFCWMDG4HGE0","00O2TQ2O5Z7DPSFHJ8Z5KTK6N","DP_1")</f>
        <v>#NAME?</v>
      </c>
      <c r="E2" s="14" t="e">
        <f ca="1">[1]!BexGetCellData("00O2TQ2O5Z7DPSFCWMDG4HMPK","00O2TQ2O5Z7DPSFHJ8Z5KTK6N","DP_1")</f>
        <v>#NAME?</v>
      </c>
      <c r="F2" s="14" t="e">
        <f ca="1">[1]!BexGetCellData("00O2TQ2O5Z7DPSFCWMDG4HT14","00O2TQ2O5Z7DPSFHJ8Z5KTK6N","DP_1")</f>
        <v>#NAME?</v>
      </c>
      <c r="G2" s="14" t="e">
        <f ca="1">[1]!BexGetCellData("00O2TQ2O5Z7DPSFCWMDG4HZCO","00O2TQ2O5Z7DPSFHJ8Z5KTK6N","DP_1")</f>
        <v>#NAME?</v>
      </c>
    </row>
    <row r="3" spans="1:7" x14ac:dyDescent="0.25">
      <c r="A3" s="17" t="e">
        <f ca="1">[1]!BexGetCellData("","00O2TQ2O5Z7DPSFHJ8Z5KTQI7","DP_1")</f>
        <v>#NAME?</v>
      </c>
      <c r="B3" s="14" t="e">
        <f ca="1">[1]!BexGetCellData("00O2TQ2O5Z7DPSFCWMDG4H3QW","00O2TQ2O5Z7DPSFHJ8Z5KTQI7","DP_1")</f>
        <v>#NAME?</v>
      </c>
      <c r="C3" s="14" t="e">
        <f ca="1">[1]!BexGetCellData("00O2TQ2O5Z7DPSFCWMDG4HA2G","00O2TQ2O5Z7DPSFHJ8Z5KTQI7","DP_1")</f>
        <v>#NAME?</v>
      </c>
      <c r="D3" s="14" t="e">
        <f ca="1">[1]!BexGetCellData("00O2TQ2O5Z7DPSFCWMDG4HGE0","00O2TQ2O5Z7DPSFHJ8Z5KTQI7","DP_1")</f>
        <v>#NAME?</v>
      </c>
      <c r="E3" s="14" t="e">
        <f ca="1">[1]!BexGetCellData("00O2TQ2O5Z7DPSFCWMDG4HMPK","00O2TQ2O5Z7DPSFHJ8Z5KTQI7","DP_1")</f>
        <v>#NAME?</v>
      </c>
      <c r="F3" s="14" t="e">
        <f ca="1">[1]!BexGetCellData("00O2TQ2O5Z7DPSFCWMDG4HT14","00O2TQ2O5Z7DPSFHJ8Z5KTQI7","DP_1")</f>
        <v>#NAME?</v>
      </c>
      <c r="G3" s="14" t="e">
        <f ca="1">[1]!BexGetCellData("00O2TQ2O5Z7DPSFCWMDG4HZCO","00O2TQ2O5Z7DPSFHJ8Z5KTQI7","DP_1")</f>
        <v>#NAME?</v>
      </c>
    </row>
    <row r="4" spans="1:7" x14ac:dyDescent="0.25">
      <c r="A4" s="17" t="e">
        <f ca="1">[1]!BexGetCellData("","00O2TQ2O5Z7DPSFHJ8Z5KTWTR","DP_1")</f>
        <v>#NAME?</v>
      </c>
      <c r="B4" s="14" t="e">
        <f ca="1">[1]!BexGetCellData("00O2TQ2O5Z7DPSFCWMDG4H3QW","00O2TQ2O5Z7DPSFHJ8Z5KTWTR","DP_1")</f>
        <v>#NAME?</v>
      </c>
      <c r="C4" s="14" t="e">
        <f ca="1">[1]!BexGetCellData("00O2TQ2O5Z7DPSFCWMDG4HA2G","00O2TQ2O5Z7DPSFHJ8Z5KTWTR","DP_1")</f>
        <v>#NAME?</v>
      </c>
      <c r="D4" s="14" t="e">
        <f ca="1">[1]!BexGetCellData("00O2TQ2O5Z7DPSFCWMDG4HGE0","00O2TQ2O5Z7DPSFHJ8Z5KTWTR","DP_1")</f>
        <v>#NAME?</v>
      </c>
      <c r="E4" s="14" t="e">
        <f ca="1">[1]!BexGetCellData("00O2TQ2O5Z7DPSFCWMDG4HMPK","00O2TQ2O5Z7DPSFHJ8Z5KTWTR","DP_1")</f>
        <v>#NAME?</v>
      </c>
      <c r="F4" s="14" t="e">
        <f ca="1">[1]!BexGetCellData("00O2TQ2O5Z7DPSFCWMDG4HT14","00O2TQ2O5Z7DPSFHJ8Z5KTWTR","DP_1")</f>
        <v>#NAME?</v>
      </c>
      <c r="G4" s="14" t="e">
        <f ca="1">[1]!BexGetCellData("00O2TQ2O5Z7DPSFCWMDG4HZCO","00O2TQ2O5Z7DPSFHJ8Z5KTWTR","DP_1")</f>
        <v>#NAME?</v>
      </c>
    </row>
    <row r="5" spans="1:7" x14ac:dyDescent="0.25">
      <c r="A5" s="17" t="e">
        <f ca="1">[1]!BexGetCellData("","00O2TQ2O5Z7DTSZZVLQJDQFIN","DP_1")</f>
        <v>#NAME?</v>
      </c>
      <c r="B5" s="15" t="e">
        <f ca="1">[1]!BexGetCellData("00O2TQ2O5Z7DPSFCWMDG4H3QW","00O2TQ2O5Z7DTSZZVLQJDQFIN","DP_1")</f>
        <v>#NAME?</v>
      </c>
      <c r="C5" s="15" t="e">
        <f ca="1">[1]!BexGetCellData("00O2TQ2O5Z7DPSFCWMDG4HA2G","00O2TQ2O5Z7DTSZZVLQJDQFIN","DP_1")</f>
        <v>#NAME?</v>
      </c>
      <c r="D5" s="15" t="e">
        <f ca="1">[1]!BexGetCellData("00O2TQ2O5Z7DPSFCWMDG4HGE0","00O2TQ2O5Z7DTSZZVLQJDQFIN","DP_1")</f>
        <v>#NAME?</v>
      </c>
      <c r="E5" s="15" t="e">
        <f ca="1">[1]!BexGetCellData("00O2TQ2O5Z7DPSFCWMDG4HMPK","00O2TQ2O5Z7DTSZZVLQJDQFIN","DP_1")</f>
        <v>#NAME?</v>
      </c>
      <c r="F5" s="15" t="e">
        <f ca="1">[1]!BexGetCellData("00O2TQ2O5Z7DPSFCWMDG4HT14","00O2TQ2O5Z7DTSZZVLQJDQFIN","DP_1")</f>
        <v>#NAME?</v>
      </c>
      <c r="G5" s="15" t="e">
        <f ca="1">[1]!BexGetCellData("00O2TQ2O5Z7DPSFCWMDG4HZCO","00O2TQ2O5Z7DTSZZVLQJDQFIN","DP_1")</f>
        <v>#NAME?</v>
      </c>
    </row>
    <row r="6" spans="1:7" x14ac:dyDescent="0.25">
      <c r="A6" s="18" t="e">
        <f ca="1">[1]!BexGetCellData("","00O2TQ2O5Z7DTSZZZA3RCSZDJ","DP_1")</f>
        <v>#NAME?</v>
      </c>
      <c r="B6" s="15" t="e">
        <f ca="1">[1]!BexGetCellData("00O2TQ2O5Z7DPSFCWMDG4H3QW","00O2TQ2O5Z7DTSZZZA3RCSZDJ","DP_1")</f>
        <v>#NAME?</v>
      </c>
      <c r="C6" s="15" t="e">
        <f ca="1">[1]!BexGetCellData("00O2TQ2O5Z7DPSFCWMDG4HA2G","00O2TQ2O5Z7DTSZZZA3RCSZDJ","DP_1")</f>
        <v>#NAME?</v>
      </c>
      <c r="D6" s="15" t="e">
        <f ca="1">[1]!BexGetCellData("00O2TQ2O5Z7DPSFCWMDG4HGE0","00O2TQ2O5Z7DTSZZZA3RCSZDJ","DP_1")</f>
        <v>#NAME?</v>
      </c>
      <c r="E6" s="15" t="e">
        <f ca="1">[1]!BexGetCellData("00O2TQ2O5Z7DPSFCWMDG4HMPK","00O2TQ2O5Z7DTSZZZA3RCSZDJ","DP_1")</f>
        <v>#NAME?</v>
      </c>
      <c r="F6" s="15" t="e">
        <f ca="1">[1]!BexGetCellData("00O2TQ2O5Z7DPSFCWMDG4HT14","00O2TQ2O5Z7DTSZZZA3RCSZDJ","DP_1")</f>
        <v>#NAME?</v>
      </c>
      <c r="G6" s="15" t="e">
        <f ca="1">[1]!BexGetCellData("00O2TQ2O5Z7DPSFCWMDG4HZCO","00O2TQ2O5Z7DTSZZZA3RCSZDJ","DP_1")</f>
        <v>#NAME?</v>
      </c>
    </row>
    <row r="7" spans="1:7" x14ac:dyDescent="0.25">
      <c r="A7" s="18" t="e">
        <f ca="1">[1]!BexGetCellData("","00O2TQ2O5Z7DTSZZZA3RCT5P3","DP_1")</f>
        <v>#NAME?</v>
      </c>
      <c r="B7" s="15" t="e">
        <f ca="1">[1]!BexGetCellData("00O2TQ2O5Z7DPSFCWMDG4H3QW","00O2TQ2O5Z7DTSZZZA3RCT5P3","DP_1")</f>
        <v>#NAME?</v>
      </c>
      <c r="C7" s="15" t="e">
        <f ca="1">[1]!BexGetCellData("00O2TQ2O5Z7DPSFCWMDG4HA2G","00O2TQ2O5Z7DTSZZZA3RCT5P3","DP_1")</f>
        <v>#NAME?</v>
      </c>
      <c r="D7" s="15" t="e">
        <f ca="1">[1]!BexGetCellData("00O2TQ2O5Z7DPSFCWMDG4HGE0","00O2TQ2O5Z7DTSZZZA3RCT5P3","DP_1")</f>
        <v>#NAME?</v>
      </c>
      <c r="E7" s="15" t="e">
        <f ca="1">[1]!BexGetCellData("00O2TQ2O5Z7DPSFCWMDG4HMPK","00O2TQ2O5Z7DTSZZZA3RCT5P3","DP_1")</f>
        <v>#NAME?</v>
      </c>
      <c r="F7" s="15" t="e">
        <f ca="1">[1]!BexGetCellData("00O2TQ2O5Z7DPSFCWMDG4HT14","00O2TQ2O5Z7DTSZZZA3RCT5P3","DP_1")</f>
        <v>#NAME?</v>
      </c>
      <c r="G7" s="15" t="e">
        <f ca="1">[1]!BexGetCellData("00O2TQ2O5Z7DPSFCWMDG4HZCO","00O2TQ2O5Z7DTSZZZA3RCT5P3","DP_1")</f>
        <v>#NAME?</v>
      </c>
    </row>
    <row r="8" spans="1:7" x14ac:dyDescent="0.25">
      <c r="A8" s="17" t="e">
        <f ca="1">[1]!BexGetCellData("","00O2TQ2O5Z7DTT002SHJ7SU1Z","DP_1")</f>
        <v>#NAME?</v>
      </c>
      <c r="B8" s="14" t="e">
        <f ca="1">[1]!BexGetCellData("00O2TQ2O5Z7DPSFCWMDG4H3QW","00O2TQ2O5Z7DTT002SHJ7SU1Z","DP_1")</f>
        <v>#NAME?</v>
      </c>
      <c r="C8" s="14" t="e">
        <f ca="1">[1]!BexGetCellData("00O2TQ2O5Z7DPSFCWMDG4HA2G","00O2TQ2O5Z7DTT002SHJ7SU1Z","DP_1")</f>
        <v>#NAME?</v>
      </c>
      <c r="D8" s="14" t="e">
        <f ca="1">[1]!BexGetCellData("00O2TQ2O5Z7DPSFCWMDG4HGE0","00O2TQ2O5Z7DTT002SHJ7SU1Z","DP_1")</f>
        <v>#NAME?</v>
      </c>
      <c r="E8" s="14" t="e">
        <f ca="1">[1]!BexGetCellData("00O2TQ2O5Z7DPSFCWMDG4HMPK","00O2TQ2O5Z7DTT002SHJ7SU1Z","DP_1")</f>
        <v>#NAME?</v>
      </c>
      <c r="F8" s="14" t="e">
        <f ca="1">[1]!BexGetCellData("00O2TQ2O5Z7DPSFCWMDG4HT14","00O2TQ2O5Z7DTT002SHJ7SU1Z","DP_1")</f>
        <v>#NAME?</v>
      </c>
      <c r="G8" s="14" t="e">
        <f ca="1">[1]!BexGetCellData("00O2TQ2O5Z7DPSFCWMDG4HZCO","00O2TQ2O5Z7DTT002SHJ7SU1Z","DP_1")</f>
        <v>#NAME?</v>
      </c>
    </row>
    <row r="9" spans="1:7" x14ac:dyDescent="0.25">
      <c r="A9" s="17" t="e">
        <f ca="1">[1]!BexGetCellData("","00O2TQ2O5Z7DPSFHJ8Z5KUSFJ","DP_1")</f>
        <v>#NAME?</v>
      </c>
      <c r="B9" s="15" t="e">
        <f ca="1">[1]!BexGetCellData("00O2TQ2O5Z7DPSFCWMDG4H3QW","00O2TQ2O5Z7DPSFHJ8Z5KUSFJ","DP_1")</f>
        <v>#NAME?</v>
      </c>
      <c r="C9" s="15" t="e">
        <f ca="1">[1]!BexGetCellData("00O2TQ2O5Z7DPSFCWMDG4HA2G","00O2TQ2O5Z7DPSFHJ8Z5KUSFJ","DP_1")</f>
        <v>#NAME?</v>
      </c>
      <c r="D9" s="15" t="e">
        <f ca="1">[1]!BexGetCellData("00O2TQ2O5Z7DPSFCWMDG4HGE0","00O2TQ2O5Z7DPSFHJ8Z5KUSFJ","DP_1")</f>
        <v>#NAME?</v>
      </c>
      <c r="E9" s="15" t="e">
        <f ca="1">[1]!BexGetCellData("00O2TQ2O5Z7DPSFCWMDG4HMPK","00O2TQ2O5Z7DPSFHJ8Z5KUSFJ","DP_1")</f>
        <v>#NAME?</v>
      </c>
      <c r="F9" s="15" t="e">
        <f ca="1">[1]!BexGetCellData("00O2TQ2O5Z7DPSFCWMDG4HT14","00O2TQ2O5Z7DPSFHJ8Z5KUSFJ","DP_1")</f>
        <v>#NAME?</v>
      </c>
      <c r="G9" s="15" t="e">
        <f ca="1">[1]!BexGetCellData("00O2TQ2O5Z7DPSFCWMDG4HZCO","00O2TQ2O5Z7DPSFHJ8Z5KUSFJ","DP_1")</f>
        <v>#NAME?</v>
      </c>
    </row>
    <row r="10" spans="1:7" x14ac:dyDescent="0.25">
      <c r="A10" s="18" t="e">
        <f ca="1">[1]!BexGetCellData("","00O2TQ2O5Z7DPSFHJ8Z5KUYR3","DP_1")</f>
        <v>#NAME?</v>
      </c>
      <c r="B10" s="15" t="e">
        <f ca="1">[1]!BexGetCellData("00O2TQ2O5Z7DPSFCWMDG4H3QW","00O2TQ2O5Z7DPSFHJ8Z5KUYR3","DP_1")</f>
        <v>#NAME?</v>
      </c>
      <c r="C10" s="15" t="e">
        <f ca="1">[1]!BexGetCellData("00O2TQ2O5Z7DPSFCWMDG4HA2G","00O2TQ2O5Z7DPSFHJ8Z5KUYR3","DP_1")</f>
        <v>#NAME?</v>
      </c>
      <c r="D10" s="15" t="e">
        <f ca="1">[1]!BexGetCellData("00O2TQ2O5Z7DPSFCWMDG4HGE0","00O2TQ2O5Z7DPSFHJ8Z5KUYR3","DP_1")</f>
        <v>#NAME?</v>
      </c>
      <c r="E10" s="15" t="e">
        <f ca="1">[1]!BexGetCellData("00O2TQ2O5Z7DPSFCWMDG4HMPK","00O2TQ2O5Z7DPSFHJ8Z5KUYR3","DP_1")</f>
        <v>#NAME?</v>
      </c>
      <c r="F10" s="15" t="e">
        <f ca="1">[1]!BexGetCellData("00O2TQ2O5Z7DPSFCWMDG4HT14","00O2TQ2O5Z7DPSFHJ8Z5KUYR3","DP_1")</f>
        <v>#NAME?</v>
      </c>
      <c r="G10" s="15" t="e">
        <f ca="1">[1]!BexGetCellData("00O2TQ2O5Z7DPSFCWMDG4HZCO","00O2TQ2O5Z7DPSFHJ8Z5KUYR3","DP_1")</f>
        <v>#NAME?</v>
      </c>
    </row>
    <row r="11" spans="1:7" x14ac:dyDescent="0.25">
      <c r="A11" s="18" t="e">
        <f ca="1">[1]!BexGetCellData("","00O2TQ2O5Z7DPSFHJ8Z5KV52N","DP_1")</f>
        <v>#NAME?</v>
      </c>
      <c r="B11" s="15" t="e">
        <f ca="1">[1]!BexGetCellData("00O2TQ2O5Z7DPSFCWMDG4H3QW","00O2TQ2O5Z7DPSFHJ8Z5KV52N","DP_1")</f>
        <v>#NAME?</v>
      </c>
      <c r="C11" s="15" t="e">
        <f ca="1">[1]!BexGetCellData("00O2TQ2O5Z7DPSFCWMDG4HA2G","00O2TQ2O5Z7DPSFHJ8Z5KV52N","DP_1")</f>
        <v>#NAME?</v>
      </c>
      <c r="D11" s="15" t="e">
        <f ca="1">[1]!BexGetCellData("00O2TQ2O5Z7DPSFCWMDG4HGE0","00O2TQ2O5Z7DPSFHJ8Z5KV52N","DP_1")</f>
        <v>#NAME?</v>
      </c>
      <c r="E11" s="15" t="e">
        <f ca="1">[1]!BexGetCellData("00O2TQ2O5Z7DPSFCWMDG4HMPK","00O2TQ2O5Z7DPSFHJ8Z5KV52N","DP_1")</f>
        <v>#NAME?</v>
      </c>
      <c r="F11" s="15" t="e">
        <f ca="1">[1]!BexGetCellData("00O2TQ2O5Z7DPSFCWMDG4HT14","00O2TQ2O5Z7DPSFHJ8Z5KV52N","DP_1")</f>
        <v>#NAME?</v>
      </c>
      <c r="G11" s="15" t="e">
        <f ca="1">[1]!BexGetCellData("00O2TQ2O5Z7DPSFCWMDG4HZCO","00O2TQ2O5Z7DPSFHJ8Z5KV52N","DP_1")</f>
        <v>#NAME?</v>
      </c>
    </row>
    <row r="12" spans="1:7" x14ac:dyDescent="0.25">
      <c r="A12" s="17" t="e">
        <f ca="1">[1]!BexGetCellData("","00O2TQ2O5Z7DTT007YNSBEE5R","DP_1")</f>
        <v>#NAME?</v>
      </c>
      <c r="B12" s="14" t="e">
        <f ca="1">[1]!BexGetCellData("00O2TQ2O5Z7DPSFCWMDG4H3QW","00O2TQ2O5Z7DTT007YNSBEE5R","DP_1")</f>
        <v>#NAME?</v>
      </c>
      <c r="C12" s="14" t="e">
        <f ca="1">[1]!BexGetCellData("00O2TQ2O5Z7DPSFCWMDG4HA2G","00O2TQ2O5Z7DTT007YNSBEE5R","DP_1")</f>
        <v>#NAME?</v>
      </c>
      <c r="D12" s="14" t="e">
        <f ca="1">[1]!BexGetCellData("00O2TQ2O5Z7DPSFCWMDG4HGE0","00O2TQ2O5Z7DTT007YNSBEE5R","DP_1")</f>
        <v>#NAME?</v>
      </c>
      <c r="E12" s="14" t="e">
        <f ca="1">[1]!BexGetCellData("00O2TQ2O5Z7DPSFCWMDG4HMPK","00O2TQ2O5Z7DTT007YNSBEE5R","DP_1")</f>
        <v>#NAME?</v>
      </c>
      <c r="F12" s="14" t="e">
        <f ca="1">[1]!BexGetCellData("00O2TQ2O5Z7DPSFCWMDG4HT14","00O2TQ2O5Z7DTT007YNSBEE5R","DP_1")</f>
        <v>#NAME?</v>
      </c>
      <c r="G12" s="15" t="e">
        <f ca="1">[1]!BexGetCellData("00O2TQ2O5Z7DPSFCWMDG4HZCO","00O2TQ2O5Z7DTT007YNSBEE5R","DP_1")</f>
        <v>#NAME?</v>
      </c>
    </row>
    <row r="13" spans="1:7" x14ac:dyDescent="0.25">
      <c r="A13" s="16" t="e">
        <f ca="1">[1]!BexGetCellData("","00O2TQ2O5Z7DPSFDOG3JEH5SU","DP_1")</f>
        <v>#NAME?</v>
      </c>
      <c r="B13" s="14" t="e">
        <f ca="1">[1]!BexGetCellData("00O2TQ2O5Z7DPSFCWMDG4H3QW","00O2TQ2O5Z7DPSFDOG3JEH5SU","DP_1")</f>
        <v>#NAME?</v>
      </c>
      <c r="C13" s="14" t="e">
        <f ca="1">[1]!BexGetCellData("00O2TQ2O5Z7DPSFCWMDG4HA2G","00O2TQ2O5Z7DPSFDOG3JEH5SU","DP_1")</f>
        <v>#NAME?</v>
      </c>
      <c r="D13" s="14" t="e">
        <f ca="1">[1]!BexGetCellData("00O2TQ2O5Z7DPSFCWMDG4HGE0","00O2TQ2O5Z7DPSFDOG3JEH5SU","DP_1")</f>
        <v>#NAME?</v>
      </c>
      <c r="E13" s="14" t="e">
        <f ca="1">[1]!BexGetCellData("00O2TQ2O5Z7DPSFCWMDG4HMPK","00O2TQ2O5Z7DPSFDOG3JEH5SU","DP_1")</f>
        <v>#NAME?</v>
      </c>
      <c r="F13" s="14" t="e">
        <f ca="1">[1]!BexGetCellData("00O2TQ2O5Z7DPSFCWMDG4HT14","00O2TQ2O5Z7DPSFDOG3JEH5SU","DP_1")</f>
        <v>#NAME?</v>
      </c>
      <c r="G13" s="14" t="e">
        <f ca="1">[1]!BexGetCellData("00O2TQ2O5Z7DPSFCWMDG4HZCO","00O2TQ2O5Z7DPSFDOG3JEH5SU","DP_1")</f>
        <v>#NAME?</v>
      </c>
    </row>
    <row r="14" spans="1:7" x14ac:dyDescent="0.25">
      <c r="A14" s="17" t="e">
        <f ca="1">[1]!BexGetCellData("","00O2TQ2O5Z7DTT00FOBCFJN0L","DP_1")</f>
        <v>#NAME?</v>
      </c>
      <c r="B14" s="15" t="e">
        <f ca="1">[1]!BexGetCellData("00O2TQ2O5Z7DPSFCWMDG4H3QW","00O2TQ2O5Z7DTT00FOBCFJN0L","DP_1")</f>
        <v>#NAME?</v>
      </c>
      <c r="C14" s="15" t="e">
        <f ca="1">[1]!BexGetCellData("00O2TQ2O5Z7DPSFCWMDG4HA2G","00O2TQ2O5Z7DTT00FOBCFJN0L","DP_1")</f>
        <v>#NAME?</v>
      </c>
      <c r="D14" s="15" t="e">
        <f ca="1">[1]!BexGetCellData("00O2TQ2O5Z7DPSFCWMDG4HGE0","00O2TQ2O5Z7DTT00FOBCFJN0L","DP_1")</f>
        <v>#NAME?</v>
      </c>
      <c r="E14" s="15" t="e">
        <f ca="1">[1]!BexGetCellData("00O2TQ2O5Z7DPSFCWMDG4HMPK","00O2TQ2O5Z7DTT00FOBCFJN0L","DP_1")</f>
        <v>#NAME?</v>
      </c>
      <c r="F14" s="15" t="e">
        <f ca="1">[1]!BexGetCellData("00O2TQ2O5Z7DPSFCWMDG4HT14","00O2TQ2O5Z7DTT00FOBCFJN0L","DP_1")</f>
        <v>#NAME?</v>
      </c>
      <c r="G14" s="15" t="e">
        <f ca="1">[1]!BexGetCellData("00O2TQ2O5Z7DPSFCWMDG4HZCO","00O2TQ2O5Z7DTT00FOBCFJN0L","DP_1")</f>
        <v>#NAME?</v>
      </c>
    </row>
    <row r="15" spans="1:7" x14ac:dyDescent="0.25">
      <c r="A15" s="17" t="e">
        <f ca="1">[1]!BexGetCellData("","00O2TQ2O5Z7DTT00T1J4BBL2R","DP_1")</f>
        <v>#NAME?</v>
      </c>
      <c r="B15" s="14" t="e">
        <f ca="1">[1]!BexGetCellData("00O2TQ2O5Z7DPSFCWMDG4H3QW","00O2TQ2O5Z7DTT00T1J4BBL2R","DP_1")</f>
        <v>#NAME?</v>
      </c>
      <c r="C15" s="14" t="e">
        <f ca="1">[1]!BexGetCellData("00O2TQ2O5Z7DPSFCWMDG4HA2G","00O2TQ2O5Z7DTT00T1J4BBL2R","DP_1")</f>
        <v>#NAME?</v>
      </c>
      <c r="D15" s="14" t="e">
        <f ca="1">[1]!BexGetCellData("00O2TQ2O5Z7DPSFCWMDG4HGE0","00O2TQ2O5Z7DTT00T1J4BBL2R","DP_1")</f>
        <v>#NAME?</v>
      </c>
      <c r="E15" s="14" t="e">
        <f ca="1">[1]!BexGetCellData("00O2TQ2O5Z7DPSFCWMDG4HMPK","00O2TQ2O5Z7DTT00T1J4BBL2R","DP_1")</f>
        <v>#NAME?</v>
      </c>
      <c r="F15" s="14" t="e">
        <f ca="1">[1]!BexGetCellData("00O2TQ2O5Z7DPSFCWMDG4HT14","00O2TQ2O5Z7DTT00T1J4BBL2R","DP_1")</f>
        <v>#NAME?</v>
      </c>
      <c r="G15" s="14" t="e">
        <f ca="1">[1]!BexGetCellData("00O2TQ2O5Z7DPSFCWMDG4HZCO","00O2TQ2O5Z7DTT00T1J4BBL2R","DP_1")</f>
        <v>#NAME?</v>
      </c>
    </row>
    <row r="16" spans="1:7" x14ac:dyDescent="0.25">
      <c r="A16" s="17" t="e">
        <f ca="1">[1]!BexGetCellData("","00O2TQ2O5Z7DTT00T1J4BBER7","DP_1")</f>
        <v>#NAME?</v>
      </c>
      <c r="B16" s="15" t="e">
        <f ca="1">[1]!BexGetCellData("00O2TQ2O5Z7DPSFCWMDG4H3QW","00O2TQ2O5Z7DTT00T1J4BBER7","DP_1")</f>
        <v>#NAME?</v>
      </c>
      <c r="C16" s="15" t="e">
        <f ca="1">[1]!BexGetCellData("00O2TQ2O5Z7DPSFCWMDG4HA2G","00O2TQ2O5Z7DTT00T1J4BBER7","DP_1")</f>
        <v>#NAME?</v>
      </c>
      <c r="D16" s="15" t="e">
        <f ca="1">[1]!BexGetCellData("00O2TQ2O5Z7DPSFCWMDG4HGE0","00O2TQ2O5Z7DTT00T1J4BBER7","DP_1")</f>
        <v>#NAME?</v>
      </c>
      <c r="E16" s="15" t="e">
        <f ca="1">[1]!BexGetCellData("00O2TQ2O5Z7DPSFCWMDG4HMPK","00O2TQ2O5Z7DTT00T1J4BBER7","DP_1")</f>
        <v>#NAME?</v>
      </c>
      <c r="F16" s="15" t="e">
        <f ca="1">[1]!BexGetCellData("00O2TQ2O5Z7DPSFCWMDG4HT14","00O2TQ2O5Z7DTT00T1J4BBER7","DP_1")</f>
        <v>#NAME?</v>
      </c>
      <c r="G16" s="15" t="e">
        <f ca="1">[1]!BexGetCellData("00O2TQ2O5Z7DPSFCWMDG4HZCO","00O2TQ2O5Z7DTT00T1J4BBER7","DP_1")</f>
        <v>#NAME?</v>
      </c>
    </row>
    <row r="17" spans="1:7" x14ac:dyDescent="0.25">
      <c r="A17" s="18" t="e">
        <f ca="1">[1]!BexGetCellData("","00O2TQ2O5Z7DTT00T1J4BBREB","DP_1")</f>
        <v>#NAME?</v>
      </c>
      <c r="B17" s="15" t="e">
        <f ca="1">[1]!BexGetCellData("00O2TQ2O5Z7DPSFCWMDG4H3QW","00O2TQ2O5Z7DTT00T1J4BBREB","DP_1")</f>
        <v>#NAME?</v>
      </c>
      <c r="C17" s="15" t="e">
        <f ca="1">[1]!BexGetCellData("00O2TQ2O5Z7DPSFCWMDG4HA2G","00O2TQ2O5Z7DTT00T1J4BBREB","DP_1")</f>
        <v>#NAME?</v>
      </c>
      <c r="D17" s="15" t="e">
        <f ca="1">[1]!BexGetCellData("00O2TQ2O5Z7DPSFCWMDG4HGE0","00O2TQ2O5Z7DTT00T1J4BBREB","DP_1")</f>
        <v>#NAME?</v>
      </c>
      <c r="E17" s="15" t="e">
        <f ca="1">[1]!BexGetCellData("00O2TQ2O5Z7DPSFCWMDG4HMPK","00O2TQ2O5Z7DTT00T1J4BBREB","DP_1")</f>
        <v>#NAME?</v>
      </c>
      <c r="F17" s="15" t="e">
        <f ca="1">[1]!BexGetCellData("00O2TQ2O5Z7DPSFCWMDG4HT14","00O2TQ2O5Z7DTT00T1J4BBREB","DP_1")</f>
        <v>#NAME?</v>
      </c>
      <c r="G17" s="15" t="e">
        <f ca="1">[1]!BexGetCellData("00O2TQ2O5Z7DPSFCWMDG4HZCO","00O2TQ2O5Z7DTT00T1J4BBREB","DP_1")</f>
        <v>#NAME?</v>
      </c>
    </row>
    <row r="18" spans="1:7" x14ac:dyDescent="0.25">
      <c r="A18" s="18" t="e">
        <f ca="1">[1]!BexGetCellData("","00O2TQ2O5Z7DTT00T1J4BBXPV","DP_1")</f>
        <v>#NAME?</v>
      </c>
      <c r="B18" s="15" t="e">
        <f ca="1">[1]!BexGetCellData("00O2TQ2O5Z7DPSFCWMDG4H3QW","00O2TQ2O5Z7DTT00T1J4BBXPV","DP_1")</f>
        <v>#NAME?</v>
      </c>
      <c r="C18" s="15" t="e">
        <f ca="1">[1]!BexGetCellData("00O2TQ2O5Z7DPSFCWMDG4HA2G","00O2TQ2O5Z7DTT00T1J4BBXPV","DP_1")</f>
        <v>#NAME?</v>
      </c>
      <c r="D18" s="15" t="e">
        <f ca="1">[1]!BexGetCellData("00O2TQ2O5Z7DPSFCWMDG4HGE0","00O2TQ2O5Z7DTT00T1J4BBXPV","DP_1")</f>
        <v>#NAME?</v>
      </c>
      <c r="E18" s="15" t="e">
        <f ca="1">[1]!BexGetCellData("00O2TQ2O5Z7DPSFCWMDG4HMPK","00O2TQ2O5Z7DTT00T1J4BBXPV","DP_1")</f>
        <v>#NAME?</v>
      </c>
      <c r="F18" s="15" t="e">
        <f ca="1">[1]!BexGetCellData("00O2TQ2O5Z7DPSFCWMDG4HT14","00O2TQ2O5Z7DTT00T1J4BBXPV","DP_1")</f>
        <v>#NAME?</v>
      </c>
      <c r="G18" s="15" t="e">
        <f ca="1">[1]!BexGetCellData("00O2TQ2O5Z7DPSFCWMDG4HZCO","00O2TQ2O5Z7DTT00T1J4BBXPV","DP_1")</f>
        <v>#NAME?</v>
      </c>
    </row>
    <row r="19" spans="1:7" x14ac:dyDescent="0.25">
      <c r="A19" s="17" t="e">
        <f ca="1">[1]!BexGetCellData("","00O2TQ2O5Z7DTT01BJKIYVFL9","DP_1")</f>
        <v>#NAME?</v>
      </c>
      <c r="B19" s="15" t="e">
        <f ca="1">[1]!BexGetCellData("00O2TQ2O5Z7DPSFCWMDG4H3QW","00O2TQ2O5Z7DTT01BJKIYVFL9","DP_1")</f>
        <v>#NAME?</v>
      </c>
      <c r="C19" s="15" t="e">
        <f ca="1">[1]!BexGetCellData("00O2TQ2O5Z7DPSFCWMDG4HA2G","00O2TQ2O5Z7DTT01BJKIYVFL9","DP_1")</f>
        <v>#NAME?</v>
      </c>
      <c r="D19" s="15" t="e">
        <f ca="1">[1]!BexGetCellData("00O2TQ2O5Z7DPSFCWMDG4HGE0","00O2TQ2O5Z7DTT01BJKIYVFL9","DP_1")</f>
        <v>#NAME?</v>
      </c>
      <c r="E19" s="15" t="e">
        <f ca="1">[1]!BexGetCellData("00O2TQ2O5Z7DPSFCWMDG4HMPK","00O2TQ2O5Z7DTT01BJKIYVFL9","DP_1")</f>
        <v>#NAME?</v>
      </c>
      <c r="F19" s="15" t="e">
        <f ca="1">[1]!BexGetCellData("00O2TQ2O5Z7DPSFCWMDG4HT14","00O2TQ2O5Z7DTT01BJKIYVFL9","DP_1")</f>
        <v>#NAME?</v>
      </c>
      <c r="G19" s="15" t="e">
        <f ca="1">[1]!BexGetCellData("00O2TQ2O5Z7DPSFCWMDG4HZCO","00O2TQ2O5Z7DTT01BJKIYVFL9","DP_1")</f>
        <v>#NAME?</v>
      </c>
    </row>
    <row r="20" spans="1:7" x14ac:dyDescent="0.25">
      <c r="A20" s="17" t="e">
        <f ca="1">[1]!BexGetCellData("","00O2TQ2O5Z7DPSFDUBTEGG7FT","DP_1")</f>
        <v>#NAME?</v>
      </c>
      <c r="B20" s="15" t="e">
        <f ca="1">[1]!BexGetCellData("00O2TQ2O5Z7DPSFCWMDG4H3QW","00O2TQ2O5Z7DPSFDUBTEGG7FT","DP_1")</f>
        <v>#NAME?</v>
      </c>
      <c r="C20" s="15" t="e">
        <f ca="1">[1]!BexGetCellData("00O2TQ2O5Z7DPSFCWMDG4HA2G","00O2TQ2O5Z7DPSFDUBTEGG7FT","DP_1")</f>
        <v>#NAME?</v>
      </c>
      <c r="D20" s="15" t="e">
        <f ca="1">[1]!BexGetCellData("00O2TQ2O5Z7DPSFCWMDG4HGE0","00O2TQ2O5Z7DPSFDUBTEGG7FT","DP_1")</f>
        <v>#NAME?</v>
      </c>
      <c r="E20" s="15" t="e">
        <f ca="1">[1]!BexGetCellData("00O2TQ2O5Z7DPSFCWMDG4HMPK","00O2TQ2O5Z7DPSFDUBTEGG7FT","DP_1")</f>
        <v>#NAME?</v>
      </c>
      <c r="F20" s="15" t="e">
        <f ca="1">[1]!BexGetCellData("00O2TQ2O5Z7DPSFCWMDG4HT14","00O2TQ2O5Z7DPSFDUBTEGG7FT","DP_1")</f>
        <v>#NAME?</v>
      </c>
      <c r="G20" s="15" t="e">
        <f ca="1">[1]!BexGetCellData("00O2TQ2O5Z7DPSFCWMDG4HZCO","00O2TQ2O5Z7DPSFDUBTEGG7FT","DP_1")</f>
        <v>#NAME?</v>
      </c>
    </row>
    <row r="21" spans="1:7" x14ac:dyDescent="0.25">
      <c r="A21" s="18" t="e">
        <f ca="1">[1]!BexGetCellData("","00O2TQ2O5Z7DPSFG8TQENM21E","DP_1")</f>
        <v>#NAME?</v>
      </c>
      <c r="B21" s="15" t="e">
        <f ca="1">[1]!BexGetCellData("00O2TQ2O5Z7DPSFCWMDG4H3QW","00O2TQ2O5Z7DPSFG8TQENM21E","DP_1")</f>
        <v>#NAME?</v>
      </c>
      <c r="C21" s="15" t="e">
        <f ca="1">[1]!BexGetCellData("00O2TQ2O5Z7DPSFCWMDG4HA2G","00O2TQ2O5Z7DPSFG8TQENM21E","DP_1")</f>
        <v>#NAME?</v>
      </c>
      <c r="D21" s="15" t="e">
        <f ca="1">[1]!BexGetCellData("00O2TQ2O5Z7DPSFCWMDG4HGE0","00O2TQ2O5Z7DPSFG8TQENM21E","DP_1")</f>
        <v>#NAME?</v>
      </c>
      <c r="E21" s="15" t="e">
        <f ca="1">[1]!BexGetCellData("00O2TQ2O5Z7DPSFCWMDG4HMPK","00O2TQ2O5Z7DPSFG8TQENM21E","DP_1")</f>
        <v>#NAME?</v>
      </c>
      <c r="F21" s="15" t="e">
        <f ca="1">[1]!BexGetCellData("00O2TQ2O5Z7DPSFCWMDG4HT14","00O2TQ2O5Z7DPSFG8TQENM21E","DP_1")</f>
        <v>#NAME?</v>
      </c>
      <c r="G21" s="15" t="e">
        <f ca="1">[1]!BexGetCellData("00O2TQ2O5Z7DPSFCWMDG4HZCO","00O2TQ2O5Z7DPSFG8TQENM21E","DP_1")</f>
        <v>#NAME?</v>
      </c>
    </row>
    <row r="22" spans="1:7" x14ac:dyDescent="0.25">
      <c r="A22" s="18" t="e">
        <f ca="1">[1]!BexGetCellData("","00O2TQ2O5Z7DPSFG8TQENM8CY","DP_1")</f>
        <v>#NAME?</v>
      </c>
      <c r="B22" s="15" t="e">
        <f ca="1">[1]!BexGetCellData("00O2TQ2O5Z7DPSFCWMDG4H3QW","00O2TQ2O5Z7DPSFG8TQENM8CY","DP_1")</f>
        <v>#NAME?</v>
      </c>
      <c r="C22" s="15" t="e">
        <f ca="1">[1]!BexGetCellData("00O2TQ2O5Z7DPSFCWMDG4HA2G","00O2TQ2O5Z7DPSFG8TQENM8CY","DP_1")</f>
        <v>#NAME?</v>
      </c>
      <c r="D22" s="15" t="e">
        <f ca="1">[1]!BexGetCellData("00O2TQ2O5Z7DPSFCWMDG4HGE0","00O2TQ2O5Z7DPSFG8TQENM8CY","DP_1")</f>
        <v>#NAME?</v>
      </c>
      <c r="E22" s="15" t="e">
        <f ca="1">[1]!BexGetCellData("00O2TQ2O5Z7DPSFCWMDG4HMPK","00O2TQ2O5Z7DPSFG8TQENM8CY","DP_1")</f>
        <v>#NAME?</v>
      </c>
      <c r="F22" s="15" t="e">
        <f ca="1">[1]!BexGetCellData("00O2TQ2O5Z7DPSFCWMDG4HT14","00O2TQ2O5Z7DPSFG8TQENM8CY","DP_1")</f>
        <v>#NAME?</v>
      </c>
      <c r="G22" s="15" t="e">
        <f ca="1">[1]!BexGetCellData("00O2TQ2O5Z7DPSFCWMDG4HZCO","00O2TQ2O5Z7DPSFG8TQENM8CY","DP_1")</f>
        <v>#NAME?</v>
      </c>
    </row>
    <row r="23" spans="1:7" x14ac:dyDescent="0.25">
      <c r="A23" s="17" t="e">
        <f ca="1">[1]!BexGetCellData("","00O2TQ2O5Z7DTT01BJKIYVLWT","DP_1")</f>
        <v>#NAME?</v>
      </c>
      <c r="B23" s="15" t="e">
        <f ca="1">[1]!BexGetCellData("00O2TQ2O5Z7DPSFCWMDG4H3QW","00O2TQ2O5Z7DTT01BJKIYVLWT","DP_1")</f>
        <v>#NAME?</v>
      </c>
      <c r="C23" s="15" t="e">
        <f ca="1">[1]!BexGetCellData("00O2TQ2O5Z7DPSFCWMDG4HA2G","00O2TQ2O5Z7DTT01BJKIYVLWT","DP_1")</f>
        <v>#NAME?</v>
      </c>
      <c r="D23" s="15" t="e">
        <f ca="1">[1]!BexGetCellData("00O2TQ2O5Z7DPSFCWMDG4HGE0","00O2TQ2O5Z7DTT01BJKIYVLWT","DP_1")</f>
        <v>#NAME?</v>
      </c>
      <c r="E23" s="15" t="e">
        <f ca="1">[1]!BexGetCellData("00O2TQ2O5Z7DPSFCWMDG4HMPK","00O2TQ2O5Z7DTT01BJKIYVLWT","DP_1")</f>
        <v>#NAME?</v>
      </c>
      <c r="F23" s="15" t="e">
        <f ca="1">[1]!BexGetCellData("00O2TQ2O5Z7DPSFCWMDG4HT14","00O2TQ2O5Z7DTT01BJKIYVLWT","DP_1")</f>
        <v>#NAME?</v>
      </c>
      <c r="G23" s="15" t="e">
        <f ca="1">[1]!BexGetCellData("00O2TQ2O5Z7DPSFCWMDG4HZCO","00O2TQ2O5Z7DTT01BJKIYVLWT","DP_1")</f>
        <v>#NAME?</v>
      </c>
    </row>
    <row r="24" spans="1:7" x14ac:dyDescent="0.25">
      <c r="A24" s="16" t="e">
        <f ca="1">[1]!BexGetCellData("","00O2TQ2O5Z7DPSFM7Q98ICB76","DP_1")</f>
        <v>#NAME?</v>
      </c>
      <c r="B24" s="14" t="e">
        <f ca="1">[1]!BexGetCellData("00O2TQ2O5Z7DPSFCWMDG4H3QW","00O2TQ2O5Z7DPSFM7Q98ICB76","DP_1")</f>
        <v>#NAME?</v>
      </c>
      <c r="C24" s="14" t="e">
        <f ca="1">[1]!BexGetCellData("00O2TQ2O5Z7DPSFCWMDG4HA2G","00O2TQ2O5Z7DPSFM7Q98ICB76","DP_1")</f>
        <v>#NAME?</v>
      </c>
      <c r="D24" s="14" t="e">
        <f ca="1">[1]!BexGetCellData("00O2TQ2O5Z7DPSFCWMDG4HGE0","00O2TQ2O5Z7DPSFM7Q98ICB76","DP_1")</f>
        <v>#NAME?</v>
      </c>
      <c r="E24" s="14" t="e">
        <f ca="1">[1]!BexGetCellData("00O2TQ2O5Z7DPSFCWMDG4HMPK","00O2TQ2O5Z7DPSFM7Q98ICB76","DP_1")</f>
        <v>#NAME?</v>
      </c>
      <c r="F24" s="14" t="e">
        <f ca="1">[1]!BexGetCellData("00O2TQ2O5Z7DPSFCWMDG4HT14","00O2TQ2O5Z7DPSFM7Q98ICB76","DP_1")</f>
        <v>#NAME?</v>
      </c>
      <c r="G24" s="14" t="e">
        <f ca="1">[1]!BexGetCellData("00O2TQ2O5Z7DPSFCWMDG4HZCO","00O2TQ2O5Z7DPSFM7Q98ICB76","DP_1")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1F1D4C-C9BD-4915-AD57-85B89843833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6d. Servicios Personales x Cate</vt:lpstr>
      <vt:lpstr>Servicios de Salud</vt:lpstr>
      <vt:lpstr>fuente1</vt:lpstr>
      <vt:lpstr>'6d. Servicios Personales x Cate'!Área_de_impresión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User</cp:lastModifiedBy>
  <cp:lastPrinted>2019-10-30T00:42:13Z</cp:lastPrinted>
  <dcterms:created xsi:type="dcterms:W3CDTF">2017-07-25T20:59:38Z</dcterms:created>
  <dcterms:modified xsi:type="dcterms:W3CDTF">2021-05-25T01:26:50Z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Personales.xlsx</vt:lpwstr>
  </property>
</Properties>
</file>